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ill and Ian\Documents\EXCEL\"/>
    </mc:Choice>
  </mc:AlternateContent>
  <xr:revisionPtr revIDLastSave="0" documentId="13_ncr:1_{2A5C2E54-56A6-4AFF-93EB-B2BFA73914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mmary" sheetId="1" r:id="rId1"/>
    <sheet name="P &amp; L Summary" sheetId="26" r:id="rId2"/>
    <sheet name="Report" sheetId="49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2" i="1" l="1"/>
  <c r="K28" i="1"/>
  <c r="I44" i="1"/>
  <c r="J40" i="1"/>
  <c r="I40" i="1"/>
  <c r="K38" i="1"/>
  <c r="K36" i="1"/>
  <c r="K34" i="1"/>
  <c r="K30" i="1"/>
  <c r="K24" i="1"/>
  <c r="K21" i="1"/>
  <c r="K19" i="1"/>
  <c r="K17" i="1"/>
  <c r="K15" i="1"/>
  <c r="K13" i="1"/>
  <c r="K8" i="1"/>
  <c r="F25" i="26"/>
  <c r="F32" i="26"/>
  <c r="K40" i="1" l="1"/>
  <c r="I45" i="1" s="1"/>
  <c r="I46" i="1" s="1"/>
  <c r="D58" i="49"/>
  <c r="C58" i="49"/>
  <c r="C9" i="49"/>
  <c r="E58" i="49" l="1"/>
  <c r="G45" i="1" l="1"/>
  <c r="F23" i="26" l="1"/>
  <c r="F16" i="26" l="1"/>
  <c r="F22" i="26" l="1"/>
  <c r="E19" i="1" l="1"/>
  <c r="F24" i="26" l="1"/>
  <c r="K218" i="26" l="1"/>
  <c r="K213" i="26"/>
  <c r="K214" i="26" s="1"/>
  <c r="K215" i="26" l="1"/>
  <c r="F7" i="26" l="1"/>
  <c r="F28" i="26" l="1"/>
  <c r="F31" i="26" s="1"/>
  <c r="F33" i="26" l="1"/>
  <c r="D40" i="1"/>
  <c r="C40" i="1"/>
  <c r="G40" i="1" l="1"/>
  <c r="G42" i="1"/>
</calcChain>
</file>

<file path=xl/sharedStrings.xml><?xml version="1.0" encoding="utf-8"?>
<sst xmlns="http://schemas.openxmlformats.org/spreadsheetml/2006/main" count="160" uniqueCount="79">
  <si>
    <t>Membership</t>
  </si>
  <si>
    <t>Kit/Clothing</t>
  </si>
  <si>
    <t>Abbey Road</t>
  </si>
  <si>
    <t>Track</t>
  </si>
  <si>
    <t>X-Country</t>
  </si>
  <si>
    <t>Track &amp; Field</t>
  </si>
  <si>
    <t>Club Mark</t>
  </si>
  <si>
    <t>Misc</t>
  </si>
  <si>
    <t>£</t>
  </si>
  <si>
    <t>Fell &amp; Trail</t>
  </si>
  <si>
    <t>Total Budget Costs</t>
  </si>
  <si>
    <t>Total Surplus/Deficit</t>
  </si>
  <si>
    <t>Income</t>
  </si>
  <si>
    <t>Costs</t>
  </si>
  <si>
    <t>Net</t>
  </si>
  <si>
    <t>Opening</t>
  </si>
  <si>
    <t>Bank</t>
  </si>
  <si>
    <t>Balance £</t>
  </si>
  <si>
    <t>Total Bank Balance</t>
  </si>
  <si>
    <t>Social inc. Club Trips</t>
  </si>
  <si>
    <t>Movement</t>
  </si>
  <si>
    <t>IT Maintenance/Development</t>
  </si>
  <si>
    <t>Total Movement</t>
  </si>
  <si>
    <t>Movement £</t>
  </si>
  <si>
    <t>Summary</t>
  </si>
  <si>
    <t>Closing</t>
  </si>
  <si>
    <t>Clubmark</t>
  </si>
  <si>
    <t>Coaching inc First Aid +Donation</t>
  </si>
  <si>
    <t>Coaching Equipment</t>
  </si>
  <si>
    <t>Actual 2022/2023</t>
  </si>
  <si>
    <t>Opening Balance April 01st 2022</t>
  </si>
  <si>
    <t>Closing Balance March 31st 2023</t>
  </si>
  <si>
    <t>Coaching inc First Aid and Equipment</t>
  </si>
  <si>
    <t>Summary report prepared by Ian Hart- Quakers Running Club Treasurer.</t>
  </si>
  <si>
    <t>Audit:</t>
  </si>
  <si>
    <t>Summary of Quakers Running Club income and costs</t>
  </si>
  <si>
    <t>Membership:</t>
  </si>
  <si>
    <t xml:space="preserve">Includes income received from subscriptions in advance for the period </t>
  </si>
  <si>
    <t>Social:</t>
  </si>
  <si>
    <t>Kit/Clothing:</t>
  </si>
  <si>
    <t>Abbey Road:</t>
  </si>
  <si>
    <t>Track:</t>
  </si>
  <si>
    <t>Coaching:</t>
  </si>
  <si>
    <t>Cross Country:</t>
  </si>
  <si>
    <t>Track and Field</t>
  </si>
  <si>
    <t>Fell and Trail</t>
  </si>
  <si>
    <t>Clubmark:</t>
  </si>
  <si>
    <t>Miscellaneous:</t>
  </si>
  <si>
    <t>IT Maintenace and Development:</t>
  </si>
  <si>
    <t xml:space="preserve">Costs for the course for new Lirfs.  </t>
  </si>
  <si>
    <t>Income from members for X/C fees. NYSD Fees to be paid in new financial year.</t>
  </si>
  <si>
    <t>Costs for bank charges, audit costs, and flowers and trophy purchases and trophy engraving.</t>
  </si>
  <si>
    <t>Bibs for coaches</t>
  </si>
  <si>
    <t>Quakers Running Club Operations Report for the period April 01st 2023 to March 31st 2024</t>
  </si>
  <si>
    <t>HSBC opening position as at April 01st 2023</t>
  </si>
  <si>
    <t>HSBC closing position as at March 31st 2024</t>
  </si>
  <si>
    <t>April 2024 to March 2025 and does not include England Athletics costs for the</t>
  </si>
  <si>
    <t>same period. The figure includes the England Athletics costs for April 2023 to March 2024.</t>
  </si>
  <si>
    <t xml:space="preserve">Amsterdam &amp; Bruges trip salso included in the figure. Figure does not include any donations and payments </t>
  </si>
  <si>
    <t>Hire of Abbey Road field during  April 2023 to March 2024.</t>
  </si>
  <si>
    <t>due to 2024/2025 payments.</t>
  </si>
  <si>
    <t xml:space="preserve">Hire of Eastbourne track on the first and third Monday of each month. Only for April 2023 to  </t>
  </si>
  <si>
    <t>NYSD Fees for the period 2023/2024 not yet received.</t>
  </si>
  <si>
    <t>LDWA affiliated membership 2023/2024</t>
  </si>
  <si>
    <t>Website hosting for 2023/2024.Advance notifications and Amsterdam payment routines.</t>
  </si>
  <si>
    <t>Quakers Running Club Accounts April 01st 2023 to March 31st 2024</t>
  </si>
  <si>
    <t>April 01st 2023 to  March 31st 2024</t>
  </si>
  <si>
    <t>A mixture of costs and income including  Presentation Night, Quiz Night and Ceilidh.</t>
  </si>
  <si>
    <t xml:space="preserve">we will be forwarding after March 2024 (e.g.  Charity &amp; Bruges Trip). This high figure will disappear </t>
  </si>
  <si>
    <t>Purchase and sale of QRC kit (Woolie Hats)</t>
  </si>
  <si>
    <t>February 2024. March 2024 invoice to be paid in April 2024</t>
  </si>
  <si>
    <t>Includes costs for 2022/2023 financial year.</t>
  </si>
  <si>
    <t>Actual 2023/2024</t>
  </si>
  <si>
    <t xml:space="preserve">                    Movement</t>
  </si>
  <si>
    <t xml:space="preserve">                    Opening Balance April 01st 2023</t>
  </si>
  <si>
    <t xml:space="preserve">                     Closing Balance March 31st 2024</t>
  </si>
  <si>
    <t>Social inc. Xmas Party/Club Trips</t>
  </si>
  <si>
    <t>Membership (Net)</t>
  </si>
  <si>
    <t>Membership &amp; 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</si>
</sst>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2" fillId="0" borderId="0" xfId="0" applyNumberFormat="1" applyFont="1"/>
    <xf numFmtId="0" fontId="2" fillId="0" borderId="0" xfId="0" applyFont="1"/>
    <xf numFmtId="0" fontId="3" fillId="0" borderId="0" xfId="0" applyFont="1"/>
    <xf numFmtId="2" fontId="1" fillId="0" borderId="0" xfId="0" applyNumberFormat="1" applyFont="1"/>
    <xf numFmtId="0" fontId="1" fillId="0" borderId="0" xfId="0" applyFont="1"/>
    <xf numFmtId="0" fontId="0" fillId="0" borderId="1" xfId="0" applyBorder="1"/>
    <xf numFmtId="2" fontId="1" fillId="0" borderId="1" xfId="0" applyNumberFormat="1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/>
    <xf numFmtId="2" fontId="6" fillId="0" borderId="0" xfId="0" applyNumberFormat="1" applyFont="1"/>
    <xf numFmtId="0" fontId="6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2" fontId="2" fillId="0" borderId="1" xfId="0" applyNumberFormat="1" applyFont="1" applyBorder="1"/>
    <xf numFmtId="0" fontId="8" fillId="0" borderId="0" xfId="0" applyFont="1"/>
    <xf numFmtId="2" fontId="4" fillId="0" borderId="0" xfId="0" applyNumberFormat="1" applyFont="1"/>
    <xf numFmtId="17" fontId="0" fillId="0" borderId="0" xfId="0" applyNumberFormat="1"/>
    <xf numFmtId="0" fontId="0" fillId="0" borderId="0" xfId="0" applyAlignment="1">
      <alignment horizontal="right"/>
    </xf>
    <xf numFmtId="2" fontId="11" fillId="0" borderId="0" xfId="0" applyNumberFormat="1" applyFont="1"/>
    <xf numFmtId="0" fontId="12" fillId="0" borderId="0" xfId="0" applyFont="1"/>
    <xf numFmtId="0" fontId="11" fillId="0" borderId="0" xfId="0" applyFont="1" applyAlignment="1">
      <alignment horizontal="center"/>
    </xf>
    <xf numFmtId="0" fontId="4" fillId="0" borderId="0" xfId="0" applyFont="1"/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/>
    <xf numFmtId="2" fontId="11" fillId="0" borderId="0" xfId="0" applyNumberFormat="1" applyFont="1" applyAlignment="1">
      <alignment horizontal="center"/>
    </xf>
    <xf numFmtId="0" fontId="10" fillId="0" borderId="0" xfId="0" applyFont="1" applyAlignment="1">
      <alignment vertical="center"/>
    </xf>
    <xf numFmtId="0" fontId="14" fillId="0" borderId="0" xfId="0" applyFont="1"/>
    <xf numFmtId="2" fontId="4" fillId="0" borderId="1" xfId="0" applyNumberFormat="1" applyFont="1" applyBorder="1"/>
    <xf numFmtId="0" fontId="1" fillId="0" borderId="0" xfId="0" quotePrefix="1" applyFont="1"/>
    <xf numFmtId="2" fontId="6" fillId="0" borderId="1" xfId="0" applyNumberFormat="1" applyFont="1" applyBorder="1"/>
    <xf numFmtId="2" fontId="9" fillId="0" borderId="1" xfId="0" applyNumberFormat="1" applyFont="1" applyBorder="1"/>
    <xf numFmtId="0" fontId="15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2" fontId="11" fillId="0" borderId="1" xfId="0" applyNumberFormat="1" applyFont="1" applyBorder="1"/>
    <xf numFmtId="0" fontId="16" fillId="0" borderId="0" xfId="0" applyFont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52"/>
  <sheetViews>
    <sheetView tabSelected="1" topLeftCell="G1" zoomScaleNormal="100" workbookViewId="0">
      <selection activeCell="K1" sqref="K1"/>
    </sheetView>
  </sheetViews>
  <sheetFormatPr defaultRowHeight="15" x14ac:dyDescent="0.25"/>
  <cols>
    <col min="1" max="1" width="30.140625" bestFit="1" customWidth="1"/>
    <col min="2" max="2" width="10.7109375" customWidth="1"/>
    <col min="3" max="3" width="17.7109375" customWidth="1"/>
    <col min="4" max="4" width="25.140625" bestFit="1" customWidth="1"/>
    <col min="5" max="5" width="17.7109375" bestFit="1" customWidth="1"/>
    <col min="7" max="7" width="9.5703125" bestFit="1" customWidth="1"/>
    <col min="8" max="8" width="11.140625" bestFit="1" customWidth="1"/>
    <col min="9" max="11" width="22.5703125" customWidth="1"/>
    <col min="12" max="12" width="13.28515625" bestFit="1" customWidth="1"/>
    <col min="13" max="13" width="19" bestFit="1" customWidth="1"/>
    <col min="14" max="14" width="22.5703125" customWidth="1"/>
  </cols>
  <sheetData>
    <row r="1" spans="1:15" ht="18.75" x14ac:dyDescent="0.25">
      <c r="I1" s="31"/>
      <c r="J1" s="29"/>
    </row>
    <row r="2" spans="1:15" ht="15.75" x14ac:dyDescent="0.25">
      <c r="G2" s="11" t="s">
        <v>16</v>
      </c>
      <c r="I2" s="4"/>
    </row>
    <row r="3" spans="1:15" ht="15.75" x14ac:dyDescent="0.25">
      <c r="C3" s="11" t="s">
        <v>29</v>
      </c>
      <c r="D3" s="11" t="s">
        <v>29</v>
      </c>
      <c r="E3" s="11" t="s">
        <v>29</v>
      </c>
      <c r="F3" s="10"/>
      <c r="G3" s="11" t="s">
        <v>15</v>
      </c>
      <c r="I3" s="11" t="s">
        <v>72</v>
      </c>
      <c r="J3" s="11" t="s">
        <v>72</v>
      </c>
      <c r="K3" s="11" t="s">
        <v>72</v>
      </c>
      <c r="M3" s="29"/>
    </row>
    <row r="4" spans="1:15" ht="15.75" x14ac:dyDescent="0.25">
      <c r="C4" s="11" t="s">
        <v>8</v>
      </c>
      <c r="D4" s="11" t="s">
        <v>8</v>
      </c>
      <c r="E4" s="11" t="s">
        <v>8</v>
      </c>
      <c r="F4" s="10"/>
      <c r="G4" s="10" t="s">
        <v>17</v>
      </c>
      <c r="I4" s="11" t="s">
        <v>8</v>
      </c>
      <c r="J4" s="11" t="s">
        <v>8</v>
      </c>
      <c r="K4" s="11" t="s">
        <v>8</v>
      </c>
      <c r="M4" s="11"/>
    </row>
    <row r="5" spans="1:15" ht="15.75" x14ac:dyDescent="0.25">
      <c r="C5" s="11"/>
      <c r="D5" s="11"/>
      <c r="E5" s="11"/>
      <c r="F5" s="10"/>
      <c r="G5" s="12">
        <v>20676.990000000002</v>
      </c>
      <c r="I5" s="11"/>
      <c r="J5" s="11"/>
      <c r="K5" s="11"/>
      <c r="L5" s="1"/>
      <c r="M5" s="30"/>
    </row>
    <row r="6" spans="1:15" x14ac:dyDescent="0.25">
      <c r="A6" s="5" t="s">
        <v>12</v>
      </c>
      <c r="C6" s="15" t="s">
        <v>12</v>
      </c>
      <c r="D6" s="15" t="s">
        <v>13</v>
      </c>
      <c r="E6" s="15" t="s">
        <v>14</v>
      </c>
      <c r="H6" s="2"/>
      <c r="I6" s="15" t="s">
        <v>12</v>
      </c>
      <c r="J6" s="15" t="s">
        <v>13</v>
      </c>
      <c r="K6" s="15" t="s">
        <v>14</v>
      </c>
      <c r="L6" s="1"/>
      <c r="M6" s="4"/>
      <c r="N6" s="1"/>
    </row>
    <row r="7" spans="1:15" x14ac:dyDescent="0.25">
      <c r="A7" s="4"/>
    </row>
    <row r="8" spans="1:15" x14ac:dyDescent="0.25">
      <c r="A8" t="s">
        <v>0</v>
      </c>
      <c r="C8" s="2">
        <v>7306.46</v>
      </c>
      <c r="D8" s="6">
        <v>4171.8100000000004</v>
      </c>
      <c r="E8" s="2">
        <v>3134.65</v>
      </c>
      <c r="F8" t="s">
        <v>12</v>
      </c>
      <c r="G8" s="6"/>
      <c r="H8" t="s">
        <v>12</v>
      </c>
      <c r="I8" s="13">
        <v>8642.25</v>
      </c>
      <c r="J8" s="7">
        <v>4117.8900000000003</v>
      </c>
      <c r="K8" s="42">
        <f>+I8-J8</f>
        <v>4524.3599999999997</v>
      </c>
      <c r="L8" s="3"/>
      <c r="M8" s="20"/>
      <c r="N8" s="2"/>
    </row>
    <row r="9" spans="1:15" x14ac:dyDescent="0.25">
      <c r="G9" s="6"/>
      <c r="I9" s="20"/>
      <c r="K9" s="22"/>
      <c r="M9" s="20"/>
    </row>
    <row r="10" spans="1:15" x14ac:dyDescent="0.25">
      <c r="B10" s="21"/>
      <c r="G10" s="2"/>
      <c r="H10" t="s">
        <v>13</v>
      </c>
      <c r="I10" s="6"/>
      <c r="M10" s="6"/>
      <c r="N10" s="1"/>
    </row>
    <row r="11" spans="1:15" x14ac:dyDescent="0.25">
      <c r="A11" s="5" t="s">
        <v>13</v>
      </c>
      <c r="I11" s="6"/>
      <c r="J11" s="26"/>
      <c r="M11" s="6"/>
      <c r="N11" s="2"/>
      <c r="O11" s="2"/>
    </row>
    <row r="12" spans="1:15" x14ac:dyDescent="0.25">
      <c r="A12" s="5"/>
      <c r="I12" s="2"/>
      <c r="M12" s="2"/>
    </row>
    <row r="13" spans="1:15" x14ac:dyDescent="0.25">
      <c r="A13" t="s">
        <v>76</v>
      </c>
      <c r="C13" s="13">
        <v>16913.05</v>
      </c>
      <c r="D13" s="6">
        <v>7186.05</v>
      </c>
      <c r="E13" s="13">
        <v>9727</v>
      </c>
      <c r="F13" s="14" t="s">
        <v>12</v>
      </c>
      <c r="G13" s="6"/>
      <c r="H13" t="s">
        <v>13</v>
      </c>
      <c r="I13" s="13">
        <v>18340.400000000001</v>
      </c>
      <c r="J13" s="7">
        <v>23456.91</v>
      </c>
      <c r="K13" s="43">
        <f t="shared" ref="K13:K38" si="0">+I13-J13</f>
        <v>-5116.5099999999984</v>
      </c>
      <c r="M13" s="6"/>
      <c r="O13" s="3"/>
    </row>
    <row r="14" spans="1:15" x14ac:dyDescent="0.25">
      <c r="C14" s="14"/>
      <c r="D14" s="14"/>
      <c r="E14" s="14"/>
      <c r="F14" s="14"/>
      <c r="G14" s="13"/>
      <c r="I14" s="13"/>
      <c r="J14" s="7"/>
      <c r="K14" s="42"/>
      <c r="M14" s="2"/>
    </row>
    <row r="15" spans="1:15" x14ac:dyDescent="0.25">
      <c r="A15" t="s">
        <v>1</v>
      </c>
      <c r="C15" s="13">
        <v>243</v>
      </c>
      <c r="D15" s="6">
        <v>353.7</v>
      </c>
      <c r="E15" s="6">
        <v>-110.7</v>
      </c>
      <c r="F15" s="7" t="s">
        <v>13</v>
      </c>
      <c r="G15" s="6"/>
      <c r="H15" t="s">
        <v>13</v>
      </c>
      <c r="I15" s="13">
        <v>275</v>
      </c>
      <c r="J15" s="7">
        <v>227.16</v>
      </c>
      <c r="K15" s="42">
        <f t="shared" si="0"/>
        <v>47.84</v>
      </c>
      <c r="M15" s="6"/>
    </row>
    <row r="16" spans="1:15" x14ac:dyDescent="0.25">
      <c r="I16" s="13"/>
      <c r="J16" s="7"/>
      <c r="K16" s="42"/>
      <c r="M16" s="2"/>
    </row>
    <row r="17" spans="1:13" x14ac:dyDescent="0.25">
      <c r="A17" t="s">
        <v>2</v>
      </c>
      <c r="C17" s="6">
        <v>0</v>
      </c>
      <c r="D17" s="6">
        <v>731.25</v>
      </c>
      <c r="E17" s="6">
        <v>-731.25</v>
      </c>
      <c r="F17" s="7" t="s">
        <v>13</v>
      </c>
      <c r="G17" s="6"/>
      <c r="H17" t="s">
        <v>13</v>
      </c>
      <c r="I17" s="13">
        <v>0</v>
      </c>
      <c r="J17" s="6">
        <v>700</v>
      </c>
      <c r="K17" s="43">
        <f t="shared" si="0"/>
        <v>-700</v>
      </c>
      <c r="M17" s="6"/>
    </row>
    <row r="18" spans="1:13" x14ac:dyDescent="0.25">
      <c r="A18" s="4"/>
      <c r="I18" s="13"/>
      <c r="J18" s="6"/>
      <c r="K18" s="43"/>
      <c r="M18" s="2"/>
    </row>
    <row r="19" spans="1:13" x14ac:dyDescent="0.25">
      <c r="A19" t="s">
        <v>3</v>
      </c>
      <c r="C19" s="6">
        <v>0</v>
      </c>
      <c r="D19" s="6">
        <v>920</v>
      </c>
      <c r="E19" s="6">
        <f>+D19</f>
        <v>920</v>
      </c>
      <c r="F19" s="7" t="s">
        <v>13</v>
      </c>
      <c r="G19" s="6"/>
      <c r="H19" t="s">
        <v>13</v>
      </c>
      <c r="I19" s="13">
        <v>0</v>
      </c>
      <c r="J19" s="6">
        <v>770</v>
      </c>
      <c r="K19" s="43">
        <f t="shared" si="0"/>
        <v>-770</v>
      </c>
      <c r="M19" s="6"/>
    </row>
    <row r="20" spans="1:13" x14ac:dyDescent="0.25">
      <c r="I20" s="13"/>
      <c r="J20" s="7"/>
      <c r="K20" s="43"/>
      <c r="M20" s="2"/>
    </row>
    <row r="21" spans="1:13" x14ac:dyDescent="0.25">
      <c r="A21" t="s">
        <v>27</v>
      </c>
      <c r="C21" s="6">
        <v>0</v>
      </c>
      <c r="D21" s="6">
        <v>660</v>
      </c>
      <c r="E21" s="6">
        <v>-660</v>
      </c>
      <c r="F21" s="6" t="s">
        <v>13</v>
      </c>
      <c r="G21" s="6"/>
      <c r="H21" t="s">
        <v>13</v>
      </c>
      <c r="I21" s="13">
        <v>140</v>
      </c>
      <c r="J21" s="7">
        <v>570</v>
      </c>
      <c r="K21" s="43">
        <f t="shared" si="0"/>
        <v>-430</v>
      </c>
      <c r="M21" s="6"/>
    </row>
    <row r="22" spans="1:13" x14ac:dyDescent="0.25">
      <c r="I22" s="13"/>
      <c r="J22" s="7"/>
      <c r="K22" s="43"/>
      <c r="M22" s="6"/>
    </row>
    <row r="23" spans="1:13" x14ac:dyDescent="0.25">
      <c r="I23" s="13"/>
      <c r="J23" s="7"/>
      <c r="K23" s="43"/>
      <c r="M23" s="6"/>
    </row>
    <row r="24" spans="1:13" x14ac:dyDescent="0.25">
      <c r="A24" t="s">
        <v>4</v>
      </c>
      <c r="C24" s="13">
        <v>273</v>
      </c>
      <c r="D24" s="6">
        <v>423.9</v>
      </c>
      <c r="E24" s="6">
        <v>150.9</v>
      </c>
      <c r="F24" s="7" t="s">
        <v>13</v>
      </c>
      <c r="G24" s="6"/>
      <c r="H24" t="s">
        <v>13</v>
      </c>
      <c r="I24" s="13">
        <v>189</v>
      </c>
      <c r="J24" s="7">
        <v>207.18</v>
      </c>
      <c r="K24" s="43">
        <f t="shared" si="0"/>
        <v>-18.180000000000007</v>
      </c>
      <c r="M24" s="6"/>
    </row>
    <row r="25" spans="1:13" x14ac:dyDescent="0.25">
      <c r="C25" s="2"/>
      <c r="D25" s="6"/>
      <c r="E25" s="2"/>
      <c r="F25" s="7"/>
      <c r="G25" s="6"/>
      <c r="I25" s="13"/>
      <c r="J25" s="7"/>
      <c r="K25" s="42"/>
      <c r="M25" s="6"/>
    </row>
    <row r="26" spans="1:13" x14ac:dyDescent="0.25">
      <c r="G26" s="13"/>
      <c r="I26" s="13"/>
      <c r="J26" s="7"/>
      <c r="K26" s="42"/>
      <c r="M26" s="6"/>
    </row>
    <row r="27" spans="1:13" x14ac:dyDescent="0.25">
      <c r="G27" s="13"/>
      <c r="I27" s="13"/>
      <c r="J27" s="7"/>
      <c r="K27" s="42"/>
      <c r="M27" s="6"/>
    </row>
    <row r="28" spans="1:13" x14ac:dyDescent="0.25">
      <c r="A28" t="s">
        <v>5</v>
      </c>
      <c r="C28" s="6">
        <v>0</v>
      </c>
      <c r="D28" s="6">
        <v>0</v>
      </c>
      <c r="E28" s="6">
        <v>0</v>
      </c>
      <c r="F28" s="7"/>
      <c r="G28" s="6"/>
      <c r="H28" t="s">
        <v>13</v>
      </c>
      <c r="I28" s="13">
        <v>0</v>
      </c>
      <c r="J28" s="6">
        <v>0</v>
      </c>
      <c r="K28" s="42">
        <f t="shared" si="0"/>
        <v>0</v>
      </c>
      <c r="M28" s="6"/>
    </row>
    <row r="29" spans="1:13" x14ac:dyDescent="0.25">
      <c r="I29" s="13"/>
      <c r="J29" s="7"/>
      <c r="K29" s="42"/>
    </row>
    <row r="30" spans="1:13" x14ac:dyDescent="0.25">
      <c r="A30" t="s">
        <v>9</v>
      </c>
      <c r="C30" s="6">
        <v>0</v>
      </c>
      <c r="D30" s="6">
        <v>39</v>
      </c>
      <c r="E30" s="6">
        <v>-39</v>
      </c>
      <c r="F30" s="7" t="s">
        <v>13</v>
      </c>
      <c r="G30" s="6"/>
      <c r="H30" t="s">
        <v>13</v>
      </c>
      <c r="I30" s="13">
        <v>0</v>
      </c>
      <c r="J30" s="6">
        <v>39</v>
      </c>
      <c r="K30" s="43">
        <f t="shared" si="0"/>
        <v>-39</v>
      </c>
      <c r="M30" s="6"/>
    </row>
    <row r="31" spans="1:13" x14ac:dyDescent="0.25">
      <c r="I31" s="13"/>
      <c r="J31" s="7"/>
      <c r="K31" s="42"/>
      <c r="M31" s="6"/>
    </row>
    <row r="32" spans="1:13" x14ac:dyDescent="0.25">
      <c r="A32" t="s">
        <v>6</v>
      </c>
      <c r="C32" s="6">
        <v>0</v>
      </c>
      <c r="D32" s="6">
        <v>0</v>
      </c>
      <c r="E32" s="6">
        <v>0</v>
      </c>
      <c r="F32" s="7" t="s">
        <v>13</v>
      </c>
      <c r="G32" s="6"/>
      <c r="H32" t="s">
        <v>13</v>
      </c>
      <c r="I32" s="13">
        <v>0</v>
      </c>
      <c r="J32" s="6">
        <v>0</v>
      </c>
      <c r="K32" s="44">
        <f t="shared" si="0"/>
        <v>0</v>
      </c>
      <c r="M32" s="6"/>
    </row>
    <row r="33" spans="1:13" x14ac:dyDescent="0.25">
      <c r="I33" s="13"/>
      <c r="J33" s="7"/>
      <c r="K33" s="42"/>
    </row>
    <row r="34" spans="1:13" x14ac:dyDescent="0.25">
      <c r="A34" t="s">
        <v>7</v>
      </c>
      <c r="C34" s="6">
        <v>0</v>
      </c>
      <c r="D34" s="6">
        <v>972.71</v>
      </c>
      <c r="E34" s="6">
        <v>-972.71</v>
      </c>
      <c r="F34" s="7" t="s">
        <v>13</v>
      </c>
      <c r="G34" s="6"/>
      <c r="H34" t="s">
        <v>13</v>
      </c>
      <c r="I34" s="13">
        <v>0</v>
      </c>
      <c r="J34" s="7">
        <v>402.69</v>
      </c>
      <c r="K34" s="43">
        <f t="shared" si="0"/>
        <v>-402.69</v>
      </c>
      <c r="M34" s="6"/>
    </row>
    <row r="35" spans="1:13" x14ac:dyDescent="0.25">
      <c r="C35" s="7"/>
      <c r="D35" s="7"/>
      <c r="E35" s="7"/>
      <c r="F35" s="7"/>
      <c r="G35" s="6"/>
      <c r="I35" s="13"/>
      <c r="J35" s="7"/>
      <c r="K35" s="42"/>
      <c r="M35" s="6"/>
    </row>
    <row r="36" spans="1:13" x14ac:dyDescent="0.25">
      <c r="A36" t="s">
        <v>21</v>
      </c>
      <c r="C36" s="6">
        <v>0</v>
      </c>
      <c r="D36" s="6">
        <v>609.74</v>
      </c>
      <c r="E36" s="6">
        <v>-609.74</v>
      </c>
      <c r="F36" s="7" t="s">
        <v>13</v>
      </c>
      <c r="G36" s="6"/>
      <c r="H36" t="s">
        <v>13</v>
      </c>
      <c r="I36" s="13">
        <v>0</v>
      </c>
      <c r="J36" s="6">
        <v>0</v>
      </c>
      <c r="K36" s="42">
        <f t="shared" si="0"/>
        <v>0</v>
      </c>
      <c r="L36" s="4"/>
      <c r="M36" s="6"/>
    </row>
    <row r="37" spans="1:13" x14ac:dyDescent="0.25">
      <c r="C37" s="7"/>
      <c r="D37" s="7"/>
      <c r="E37" s="7"/>
      <c r="F37" s="7"/>
      <c r="G37" s="6"/>
      <c r="I37" s="13"/>
      <c r="J37" s="6"/>
      <c r="K37" s="42"/>
      <c r="M37" s="7"/>
    </row>
    <row r="38" spans="1:13" x14ac:dyDescent="0.25">
      <c r="A38" t="s">
        <v>28</v>
      </c>
      <c r="C38" s="6">
        <v>0</v>
      </c>
      <c r="D38" s="6">
        <v>99</v>
      </c>
      <c r="E38" s="6">
        <v>99</v>
      </c>
      <c r="F38" s="7" t="s">
        <v>13</v>
      </c>
      <c r="G38" s="6"/>
      <c r="H38" t="s">
        <v>13</v>
      </c>
      <c r="I38" s="13">
        <v>0</v>
      </c>
      <c r="J38" s="6">
        <v>0</v>
      </c>
      <c r="K38" s="42">
        <f t="shared" si="0"/>
        <v>0</v>
      </c>
      <c r="M38" s="6"/>
    </row>
    <row r="40" spans="1:13" x14ac:dyDescent="0.25">
      <c r="A40" s="8" t="s">
        <v>10</v>
      </c>
      <c r="B40" s="8"/>
      <c r="C40" s="35">
        <f t="shared" ref="C40:D40" si="1">SUM(C8:C38)</f>
        <v>24735.51</v>
      </c>
      <c r="D40" s="9">
        <f t="shared" si="1"/>
        <v>16167.160000000002</v>
      </c>
      <c r="E40" s="35">
        <v>8568.35</v>
      </c>
      <c r="F40" s="8"/>
      <c r="G40" s="9">
        <f>+G5+C40-D40</f>
        <v>29245.339999999997</v>
      </c>
      <c r="H40" s="9"/>
      <c r="I40" s="35">
        <f t="shared" ref="I40:J40" si="2">SUM(I8:I38)</f>
        <v>27586.65</v>
      </c>
      <c r="J40" s="9">
        <f t="shared" si="2"/>
        <v>30490.829999999998</v>
      </c>
      <c r="K40" s="9">
        <f>+J40-I40</f>
        <v>2904.1799999999967</v>
      </c>
      <c r="M40" s="6"/>
    </row>
    <row r="42" spans="1:13" x14ac:dyDescent="0.25">
      <c r="A42" s="8" t="s">
        <v>11</v>
      </c>
      <c r="B42" s="8"/>
      <c r="C42" s="8"/>
      <c r="D42" s="8"/>
      <c r="E42" s="8"/>
      <c r="F42" s="8"/>
      <c r="G42" s="9">
        <f>+G5+C40-D40</f>
        <v>29245.339999999997</v>
      </c>
      <c r="I42" s="3"/>
      <c r="M42" s="6"/>
    </row>
    <row r="43" spans="1:13" x14ac:dyDescent="0.25">
      <c r="G43" s="15"/>
      <c r="I43" s="3"/>
      <c r="J43" s="27"/>
      <c r="M43" s="6"/>
    </row>
    <row r="44" spans="1:13" x14ac:dyDescent="0.25">
      <c r="A44" t="s">
        <v>18</v>
      </c>
      <c r="C44" s="4"/>
      <c r="D44" s="4" t="s">
        <v>30</v>
      </c>
      <c r="E44" s="4"/>
      <c r="F44" s="3"/>
      <c r="G44" s="3">
        <v>20676.990000000002</v>
      </c>
      <c r="I44" s="3">
        <f>+G46</f>
        <v>29245.34</v>
      </c>
      <c r="J44" s="4" t="s">
        <v>74</v>
      </c>
      <c r="M44" s="6"/>
    </row>
    <row r="45" spans="1:13" x14ac:dyDescent="0.25">
      <c r="C45" s="4"/>
      <c r="D45" s="4" t="s">
        <v>20</v>
      </c>
      <c r="E45" s="4"/>
      <c r="F45" s="4"/>
      <c r="G45" s="3">
        <f>+G46-G44</f>
        <v>8568.3499999999985</v>
      </c>
      <c r="I45" s="20">
        <f>-K40</f>
        <v>-2904.1799999999967</v>
      </c>
      <c r="J45" s="4" t="s">
        <v>73</v>
      </c>
      <c r="M45" s="3"/>
    </row>
    <row r="46" spans="1:13" x14ac:dyDescent="0.25">
      <c r="C46" s="4"/>
      <c r="D46" s="4" t="s">
        <v>31</v>
      </c>
      <c r="E46" s="4"/>
      <c r="F46" s="4"/>
      <c r="G46" s="3">
        <v>29245.34</v>
      </c>
      <c r="H46" s="4"/>
      <c r="I46" s="3">
        <f>+I44+I45</f>
        <v>26341.160000000003</v>
      </c>
      <c r="J46" s="4" t="s">
        <v>75</v>
      </c>
      <c r="M46" s="3"/>
    </row>
    <row r="47" spans="1:13" x14ac:dyDescent="0.25">
      <c r="J47" s="27"/>
      <c r="M47" s="3"/>
    </row>
    <row r="48" spans="1:13" x14ac:dyDescent="0.25">
      <c r="C48" s="17"/>
      <c r="D48" s="4"/>
      <c r="E48" s="17"/>
      <c r="F48" s="17"/>
      <c r="J48" s="6"/>
    </row>
    <row r="49" spans="1:10" x14ac:dyDescent="0.25">
      <c r="A49" s="4"/>
      <c r="B49" s="4"/>
      <c r="C49" s="3"/>
      <c r="D49" s="4"/>
      <c r="E49" s="3"/>
      <c r="F49" s="3"/>
      <c r="J49" s="17"/>
    </row>
    <row r="50" spans="1:10" x14ac:dyDescent="0.25">
      <c r="A50" s="4"/>
      <c r="B50" s="4"/>
      <c r="C50" s="4"/>
      <c r="D50" s="4"/>
      <c r="E50" s="4"/>
      <c r="F50" s="4"/>
    </row>
    <row r="51" spans="1:10" x14ac:dyDescent="0.25">
      <c r="A51" s="4"/>
      <c r="B51" s="4"/>
      <c r="C51" s="4"/>
      <c r="D51" s="4"/>
      <c r="E51" s="4"/>
      <c r="F51" s="4"/>
    </row>
    <row r="52" spans="1:10" x14ac:dyDescent="0.25">
      <c r="C52" s="4"/>
      <c r="D52" s="4"/>
      <c r="E52" s="4"/>
      <c r="F52" s="4"/>
      <c r="I52" s="2"/>
    </row>
  </sheetData>
  <pageMargins left="0.51181102362204722" right="0.51181102362204722" top="0.55118110236220474" bottom="0.15748031496062992" header="0.11811023622047245" footer="0.11811023622047245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1F6A9-0574-4385-88A7-04D72C87B6C9}">
  <sheetPr codeName="Sheet2"/>
  <dimension ref="A1:K218"/>
  <sheetViews>
    <sheetView topLeftCell="A6" zoomScale="98" zoomScaleNormal="98" workbookViewId="0">
      <selection activeCell="A11" sqref="A11"/>
    </sheetView>
  </sheetViews>
  <sheetFormatPr defaultRowHeight="15" x14ac:dyDescent="0.25"/>
  <cols>
    <col min="2" max="2" width="9.5703125" bestFit="1" customWidth="1"/>
    <col min="4" max="4" width="11" bestFit="1" customWidth="1"/>
    <col min="6" max="6" width="12.140625" bestFit="1" customWidth="1"/>
    <col min="7" max="7" width="11.28515625" bestFit="1" customWidth="1"/>
    <col min="9" max="10" width="6.7109375" customWidth="1"/>
  </cols>
  <sheetData>
    <row r="1" spans="1:7" ht="18.75" x14ac:dyDescent="0.3">
      <c r="A1" s="16" t="s">
        <v>65</v>
      </c>
    </row>
    <row r="2" spans="1:7" ht="18.75" x14ac:dyDescent="0.3">
      <c r="C2" s="24" t="s">
        <v>66</v>
      </c>
    </row>
    <row r="4" spans="1:7" ht="15.75" x14ac:dyDescent="0.25">
      <c r="B4" s="11" t="s">
        <v>16</v>
      </c>
      <c r="D4" s="11" t="s">
        <v>16</v>
      </c>
    </row>
    <row r="5" spans="1:7" ht="15.75" x14ac:dyDescent="0.25">
      <c r="B5" s="11" t="s">
        <v>15</v>
      </c>
      <c r="D5" s="11" t="s">
        <v>25</v>
      </c>
    </row>
    <row r="6" spans="1:7" ht="15.75" x14ac:dyDescent="0.25">
      <c r="B6" s="10" t="s">
        <v>17</v>
      </c>
      <c r="D6" s="10" t="s">
        <v>17</v>
      </c>
      <c r="F6" t="s">
        <v>23</v>
      </c>
    </row>
    <row r="7" spans="1:7" ht="15.75" x14ac:dyDescent="0.25">
      <c r="B7" s="23">
        <v>29245.34</v>
      </c>
      <c r="C7" s="4"/>
      <c r="D7" s="23">
        <v>26341.16</v>
      </c>
      <c r="E7" s="4"/>
      <c r="F7" s="23">
        <f>+D7-B7</f>
        <v>-2904.1800000000003</v>
      </c>
    </row>
    <row r="8" spans="1:7" x14ac:dyDescent="0.25">
      <c r="D8" s="2"/>
    </row>
    <row r="9" spans="1:7" ht="15.75" x14ac:dyDescent="0.25">
      <c r="A9" s="5" t="s">
        <v>12</v>
      </c>
      <c r="F9" s="25" t="s">
        <v>8</v>
      </c>
    </row>
    <row r="10" spans="1:7" x14ac:dyDescent="0.25">
      <c r="A10" s="4"/>
    </row>
    <row r="11" spans="1:7" x14ac:dyDescent="0.25">
      <c r="A11" t="s">
        <v>77</v>
      </c>
      <c r="F11" s="36">
        <v>4524.3599999999997</v>
      </c>
      <c r="G11" s="14" t="s">
        <v>12</v>
      </c>
    </row>
    <row r="13" spans="1:7" x14ac:dyDescent="0.25">
      <c r="A13" s="5" t="s">
        <v>12</v>
      </c>
    </row>
    <row r="14" spans="1:7" x14ac:dyDescent="0.25">
      <c r="A14" t="s">
        <v>19</v>
      </c>
      <c r="F14" s="6">
        <v>5116.51</v>
      </c>
      <c r="G14" s="7" t="s">
        <v>13</v>
      </c>
    </row>
    <row r="15" spans="1:7" x14ac:dyDescent="0.25">
      <c r="A15" t="s">
        <v>1</v>
      </c>
      <c r="F15" s="13">
        <v>47.84</v>
      </c>
      <c r="G15" s="14" t="s">
        <v>12</v>
      </c>
    </row>
    <row r="16" spans="1:7" x14ac:dyDescent="0.25">
      <c r="F16" s="33">
        <f>+F14-F15</f>
        <v>5068.67</v>
      </c>
      <c r="G16" s="7" t="s">
        <v>13</v>
      </c>
    </row>
    <row r="17" spans="1:7" x14ac:dyDescent="0.25">
      <c r="A17" s="5" t="s">
        <v>13</v>
      </c>
      <c r="F17" s="2"/>
    </row>
    <row r="18" spans="1:7" x14ac:dyDescent="0.25">
      <c r="A18" t="s">
        <v>2</v>
      </c>
      <c r="F18" s="6">
        <v>700</v>
      </c>
      <c r="G18" s="7" t="s">
        <v>13</v>
      </c>
    </row>
    <row r="19" spans="1:7" x14ac:dyDescent="0.25">
      <c r="A19" t="s">
        <v>3</v>
      </c>
      <c r="F19" s="6">
        <v>770</v>
      </c>
      <c r="G19" s="7" t="s">
        <v>13</v>
      </c>
    </row>
    <row r="20" spans="1:7" x14ac:dyDescent="0.25">
      <c r="A20" t="s">
        <v>32</v>
      </c>
      <c r="F20" s="6">
        <v>430</v>
      </c>
      <c r="G20" s="7" t="s">
        <v>13</v>
      </c>
    </row>
    <row r="21" spans="1:7" x14ac:dyDescent="0.25">
      <c r="A21" t="s">
        <v>4</v>
      </c>
      <c r="F21" s="6">
        <v>18.18</v>
      </c>
      <c r="G21" s="7" t="s">
        <v>13</v>
      </c>
    </row>
    <row r="22" spans="1:7" x14ac:dyDescent="0.25">
      <c r="A22" t="s">
        <v>5</v>
      </c>
      <c r="F22" s="6">
        <f>+Summary!E28</f>
        <v>0</v>
      </c>
      <c r="G22" s="7" t="s">
        <v>13</v>
      </c>
    </row>
    <row r="23" spans="1:7" x14ac:dyDescent="0.25">
      <c r="A23" t="s">
        <v>9</v>
      </c>
      <c r="F23" s="6">
        <f>-Summary!E30</f>
        <v>39</v>
      </c>
      <c r="G23" s="7" t="s">
        <v>13</v>
      </c>
    </row>
    <row r="24" spans="1:7" x14ac:dyDescent="0.25">
      <c r="A24" t="s">
        <v>26</v>
      </c>
      <c r="F24" s="6">
        <f>+Summary!E32</f>
        <v>0</v>
      </c>
      <c r="G24" s="7" t="s">
        <v>13</v>
      </c>
    </row>
    <row r="25" spans="1:7" x14ac:dyDescent="0.25">
      <c r="A25" t="s">
        <v>7</v>
      </c>
      <c r="B25" s="15"/>
      <c r="F25" s="6">
        <f>366.59+27.8+8.3</f>
        <v>402.69</v>
      </c>
      <c r="G25" s="7" t="s">
        <v>13</v>
      </c>
    </row>
    <row r="26" spans="1:7" x14ac:dyDescent="0.25">
      <c r="B26" s="15"/>
      <c r="F26" s="2"/>
    </row>
    <row r="27" spans="1:7" x14ac:dyDescent="0.25">
      <c r="A27" t="s">
        <v>21</v>
      </c>
      <c r="B27" s="2"/>
      <c r="F27" s="6">
        <v>0</v>
      </c>
      <c r="G27" s="7" t="s">
        <v>13</v>
      </c>
    </row>
    <row r="28" spans="1:7" x14ac:dyDescent="0.25">
      <c r="B28" s="2"/>
      <c r="F28" s="33">
        <f>SUM(F18:F27)</f>
        <v>2359.87</v>
      </c>
    </row>
    <row r="29" spans="1:7" x14ac:dyDescent="0.25">
      <c r="B29" s="2"/>
      <c r="F29" s="3"/>
    </row>
    <row r="30" spans="1:7" x14ac:dyDescent="0.25">
      <c r="F30" s="17" t="s">
        <v>8</v>
      </c>
    </row>
    <row r="31" spans="1:7" x14ac:dyDescent="0.25">
      <c r="A31" t="s">
        <v>24</v>
      </c>
      <c r="D31" s="28"/>
      <c r="E31" s="34"/>
      <c r="F31" s="6">
        <f>+F28+F14</f>
        <v>7476.38</v>
      </c>
      <c r="G31" s="7" t="s">
        <v>13</v>
      </c>
    </row>
    <row r="32" spans="1:7" x14ac:dyDescent="0.25">
      <c r="D32" t="s">
        <v>78</v>
      </c>
      <c r="F32" s="2">
        <f>+F15+F11</f>
        <v>4572.2</v>
      </c>
      <c r="G32" t="s">
        <v>12</v>
      </c>
    </row>
    <row r="33" spans="1:7" x14ac:dyDescent="0.25">
      <c r="A33" s="8" t="s">
        <v>22</v>
      </c>
      <c r="B33" s="8"/>
      <c r="F33" s="18">
        <f>+F31-F32</f>
        <v>2904.1800000000003</v>
      </c>
      <c r="G33" t="s">
        <v>12</v>
      </c>
    </row>
    <row r="35" spans="1:7" x14ac:dyDescent="0.25">
      <c r="D35" s="2"/>
    </row>
    <row r="187" spans="11:11" x14ac:dyDescent="0.25">
      <c r="K187" s="2"/>
    </row>
    <row r="188" spans="11:11" x14ac:dyDescent="0.25">
      <c r="K188" s="2"/>
    </row>
    <row r="189" spans="11:11" x14ac:dyDescent="0.25">
      <c r="K189" s="2"/>
    </row>
    <row r="190" spans="11:11" x14ac:dyDescent="0.25">
      <c r="K190" s="2"/>
    </row>
    <row r="191" spans="11:11" x14ac:dyDescent="0.25">
      <c r="K191" s="2"/>
    </row>
    <row r="192" spans="11:11" x14ac:dyDescent="0.25">
      <c r="K192" s="2"/>
    </row>
    <row r="193" spans="11:11" x14ac:dyDescent="0.25">
      <c r="K193" s="2"/>
    </row>
    <row r="194" spans="11:11" x14ac:dyDescent="0.25">
      <c r="K194" s="2"/>
    </row>
    <row r="195" spans="11:11" x14ac:dyDescent="0.25">
      <c r="K195" s="2"/>
    </row>
    <row r="196" spans="11:11" x14ac:dyDescent="0.25">
      <c r="K196" s="2"/>
    </row>
    <row r="197" spans="11:11" x14ac:dyDescent="0.25">
      <c r="K197" s="2"/>
    </row>
    <row r="198" spans="11:11" x14ac:dyDescent="0.25">
      <c r="K198" s="2"/>
    </row>
    <row r="199" spans="11:11" x14ac:dyDescent="0.25">
      <c r="K199" s="3">
        <v>0.43</v>
      </c>
    </row>
    <row r="200" spans="11:11" x14ac:dyDescent="0.25">
      <c r="K200" s="2"/>
    </row>
    <row r="201" spans="11:11" x14ac:dyDescent="0.25">
      <c r="K201" s="2"/>
    </row>
    <row r="202" spans="11:11" x14ac:dyDescent="0.25">
      <c r="K202" s="2"/>
    </row>
    <row r="203" spans="11:11" x14ac:dyDescent="0.25">
      <c r="K203" s="2"/>
    </row>
    <row r="204" spans="11:11" x14ac:dyDescent="0.25">
      <c r="K204" s="2"/>
    </row>
    <row r="206" spans="11:11" x14ac:dyDescent="0.25">
      <c r="K206" s="3"/>
    </row>
    <row r="207" spans="11:11" x14ac:dyDescent="0.25">
      <c r="K207" s="3"/>
    </row>
    <row r="208" spans="11:11" x14ac:dyDescent="0.25">
      <c r="K208" s="3"/>
    </row>
    <row r="209" spans="11:11" x14ac:dyDescent="0.25">
      <c r="K209" s="3"/>
    </row>
    <row r="210" spans="11:11" x14ac:dyDescent="0.25">
      <c r="K210" s="3"/>
    </row>
    <row r="211" spans="11:11" x14ac:dyDescent="0.25">
      <c r="K211" s="3"/>
    </row>
    <row r="212" spans="11:11" x14ac:dyDescent="0.25">
      <c r="K212" s="3"/>
    </row>
    <row r="213" spans="11:11" x14ac:dyDescent="0.25">
      <c r="K213" s="3">
        <f t="shared" ref="K213" si="0">SUM(K187:K212)</f>
        <v>0.43</v>
      </c>
    </row>
    <row r="214" spans="11:11" x14ac:dyDescent="0.25">
      <c r="K214" s="3" t="e">
        <f>+#REF!-K213</f>
        <v>#REF!</v>
      </c>
    </row>
    <row r="215" spans="11:11" x14ac:dyDescent="0.25">
      <c r="K215" s="3" t="e">
        <f>+#REF!+#REF!+#REF!+K214</f>
        <v>#REF!</v>
      </c>
    </row>
    <row r="217" spans="11:11" x14ac:dyDescent="0.25">
      <c r="K217" s="2"/>
    </row>
    <row r="218" spans="11:11" x14ac:dyDescent="0.25">
      <c r="K218" s="2">
        <f>1839.05-1808.85</f>
        <v>30.200000000000045</v>
      </c>
    </row>
  </sheetData>
  <pageMargins left="2.0866141732283467" right="1.299212598425197" top="0.74803149606299213" bottom="0.74803149606299213" header="0.31496062992125984" footer="0.31496062992125984"/>
  <pageSetup paperSize="9" scale="9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A97DE-FBBE-4118-9D3E-00AA042544A1}">
  <sheetPr>
    <pageSetUpPr fitToPage="1"/>
  </sheetPr>
  <dimension ref="A1:E58"/>
  <sheetViews>
    <sheetView topLeftCell="A54" workbookViewId="0">
      <selection activeCell="A75" sqref="A75"/>
    </sheetView>
  </sheetViews>
  <sheetFormatPr defaultRowHeight="15" x14ac:dyDescent="0.25"/>
  <cols>
    <col min="1" max="1" width="95" bestFit="1" customWidth="1"/>
    <col min="3" max="3" width="9.5703125" bestFit="1" customWidth="1"/>
    <col min="5" max="5" width="9.5703125" bestFit="1" customWidth="1"/>
  </cols>
  <sheetData>
    <row r="1" spans="1:5" ht="18.75" x14ac:dyDescent="0.3">
      <c r="A1" s="32" t="s">
        <v>53</v>
      </c>
    </row>
    <row r="3" spans="1:5" ht="15.75" x14ac:dyDescent="0.25">
      <c r="A3" s="37" t="s">
        <v>33</v>
      </c>
    </row>
    <row r="5" spans="1:5" ht="15.75" x14ac:dyDescent="0.25">
      <c r="A5" s="38" t="s">
        <v>34</v>
      </c>
      <c r="B5" s="10"/>
    </row>
    <row r="6" spans="1:5" ht="15.75" x14ac:dyDescent="0.25">
      <c r="A6" s="10"/>
      <c r="B6" s="10"/>
    </row>
    <row r="7" spans="1:5" ht="15.75" x14ac:dyDescent="0.25">
      <c r="A7" s="10" t="s">
        <v>54</v>
      </c>
      <c r="C7" s="23">
        <v>29245.34</v>
      </c>
    </row>
    <row r="8" spans="1:5" ht="15.75" x14ac:dyDescent="0.25">
      <c r="A8" s="10" t="s">
        <v>55</v>
      </c>
      <c r="C8" s="23">
        <v>26341.16</v>
      </c>
    </row>
    <row r="9" spans="1:5" ht="15.75" x14ac:dyDescent="0.25">
      <c r="A9" s="10" t="s">
        <v>20</v>
      </c>
      <c r="C9" s="40">
        <f>+C8-C7</f>
        <v>-2904.1800000000003</v>
      </c>
    </row>
    <row r="11" spans="1:5" ht="15.75" x14ac:dyDescent="0.25">
      <c r="A11" s="29" t="s">
        <v>35</v>
      </c>
      <c r="C11" s="39" t="s">
        <v>8</v>
      </c>
      <c r="D11" s="39" t="s">
        <v>8</v>
      </c>
      <c r="E11" s="39" t="s">
        <v>8</v>
      </c>
    </row>
    <row r="12" spans="1:5" x14ac:dyDescent="0.25">
      <c r="C12" s="15" t="s">
        <v>12</v>
      </c>
      <c r="D12" s="15" t="s">
        <v>13</v>
      </c>
    </row>
    <row r="13" spans="1:5" ht="15.75" x14ac:dyDescent="0.25">
      <c r="A13" s="41" t="s">
        <v>36</v>
      </c>
    </row>
    <row r="14" spans="1:5" x14ac:dyDescent="0.25">
      <c r="A14" t="s">
        <v>37</v>
      </c>
    </row>
    <row r="15" spans="1:5" ht="15.75" x14ac:dyDescent="0.25">
      <c r="A15" s="10" t="s">
        <v>56</v>
      </c>
    </row>
    <row r="16" spans="1:5" x14ac:dyDescent="0.25">
      <c r="A16" t="s">
        <v>57</v>
      </c>
      <c r="C16" s="3">
        <v>4524.3599999999997</v>
      </c>
      <c r="D16" s="4"/>
    </row>
    <row r="17" spans="1:4" x14ac:dyDescent="0.25">
      <c r="C17" s="4"/>
      <c r="D17" s="4"/>
    </row>
    <row r="18" spans="1:4" ht="15.75" x14ac:dyDescent="0.25">
      <c r="A18" s="41" t="s">
        <v>38</v>
      </c>
      <c r="C18" s="4"/>
      <c r="D18" s="4"/>
    </row>
    <row r="19" spans="1:4" x14ac:dyDescent="0.25">
      <c r="A19" t="s">
        <v>67</v>
      </c>
      <c r="C19" s="3"/>
      <c r="D19" s="26">
        <v>5116.51</v>
      </c>
    </row>
    <row r="20" spans="1:4" x14ac:dyDescent="0.25">
      <c r="A20" t="s">
        <v>58</v>
      </c>
      <c r="C20" s="4"/>
      <c r="D20" s="4"/>
    </row>
    <row r="21" spans="1:4" x14ac:dyDescent="0.25">
      <c r="A21" t="s">
        <v>68</v>
      </c>
      <c r="C21" s="4"/>
      <c r="D21" s="4"/>
    </row>
    <row r="22" spans="1:4" x14ac:dyDescent="0.25">
      <c r="A22" t="s">
        <v>60</v>
      </c>
      <c r="C22" s="4"/>
      <c r="D22" s="4"/>
    </row>
    <row r="23" spans="1:4" x14ac:dyDescent="0.25">
      <c r="C23" s="4"/>
      <c r="D23" s="4"/>
    </row>
    <row r="24" spans="1:4" ht="15.75" x14ac:dyDescent="0.25">
      <c r="A24" s="41" t="s">
        <v>39</v>
      </c>
      <c r="C24" s="4"/>
      <c r="D24" s="4"/>
    </row>
    <row r="25" spans="1:4" x14ac:dyDescent="0.25">
      <c r="A25" t="s">
        <v>69</v>
      </c>
      <c r="C25" s="4">
        <v>47.84</v>
      </c>
      <c r="D25" s="20"/>
    </row>
    <row r="26" spans="1:4" x14ac:dyDescent="0.25">
      <c r="C26" s="4"/>
      <c r="D26" s="4"/>
    </row>
    <row r="27" spans="1:4" ht="15.75" x14ac:dyDescent="0.25">
      <c r="A27" s="41" t="s">
        <v>40</v>
      </c>
      <c r="C27" s="4"/>
      <c r="D27" s="4"/>
    </row>
    <row r="28" spans="1:4" x14ac:dyDescent="0.25">
      <c r="A28" t="s">
        <v>59</v>
      </c>
      <c r="C28" s="4"/>
      <c r="D28" s="20">
        <v>700</v>
      </c>
    </row>
    <row r="29" spans="1:4" x14ac:dyDescent="0.25">
      <c r="C29" s="4"/>
      <c r="D29" s="4"/>
    </row>
    <row r="30" spans="1:4" ht="15.75" x14ac:dyDescent="0.25">
      <c r="A30" s="41" t="s">
        <v>41</v>
      </c>
      <c r="C30" s="4"/>
      <c r="D30" s="4"/>
    </row>
    <row r="31" spans="1:4" x14ac:dyDescent="0.25">
      <c r="A31" t="s">
        <v>61</v>
      </c>
      <c r="C31" s="4"/>
      <c r="D31" s="20">
        <v>770</v>
      </c>
    </row>
    <row r="32" spans="1:4" x14ac:dyDescent="0.25">
      <c r="A32" s="21" t="s">
        <v>70</v>
      </c>
      <c r="C32" s="4"/>
      <c r="D32" s="20"/>
    </row>
    <row r="33" spans="1:4" x14ac:dyDescent="0.25">
      <c r="C33" s="4"/>
      <c r="D33" s="4"/>
    </row>
    <row r="34" spans="1:4" ht="15.75" x14ac:dyDescent="0.25">
      <c r="A34" s="41" t="s">
        <v>42</v>
      </c>
      <c r="C34" s="4"/>
      <c r="D34" s="4"/>
    </row>
    <row r="35" spans="1:4" x14ac:dyDescent="0.25">
      <c r="A35" t="s">
        <v>49</v>
      </c>
      <c r="C35" s="4"/>
      <c r="D35" s="20">
        <v>430</v>
      </c>
    </row>
    <row r="36" spans="1:4" x14ac:dyDescent="0.25">
      <c r="C36" s="4"/>
      <c r="D36" s="4"/>
    </row>
    <row r="37" spans="1:4" ht="15.75" x14ac:dyDescent="0.25">
      <c r="A37" s="41" t="s">
        <v>43</v>
      </c>
      <c r="C37" s="4"/>
      <c r="D37" s="4"/>
    </row>
    <row r="38" spans="1:4" x14ac:dyDescent="0.25">
      <c r="A38" t="s">
        <v>50</v>
      </c>
      <c r="C38" s="4"/>
      <c r="D38" s="20">
        <v>18.18</v>
      </c>
    </row>
    <row r="39" spans="1:4" x14ac:dyDescent="0.25">
      <c r="A39" t="s">
        <v>71</v>
      </c>
      <c r="C39" s="4"/>
      <c r="D39" s="20"/>
    </row>
    <row r="40" spans="1:4" x14ac:dyDescent="0.25">
      <c r="C40" s="4"/>
      <c r="D40" s="4"/>
    </row>
    <row r="41" spans="1:4" ht="15.75" x14ac:dyDescent="0.25">
      <c r="A41" s="41" t="s">
        <v>44</v>
      </c>
      <c r="C41" s="4"/>
      <c r="D41" s="4"/>
    </row>
    <row r="42" spans="1:4" x14ac:dyDescent="0.25">
      <c r="A42" t="s">
        <v>62</v>
      </c>
      <c r="C42" s="4"/>
      <c r="D42" s="20">
        <v>0</v>
      </c>
    </row>
    <row r="43" spans="1:4" x14ac:dyDescent="0.25">
      <c r="C43" s="4"/>
      <c r="D43" s="4"/>
    </row>
    <row r="44" spans="1:4" ht="15.75" x14ac:dyDescent="0.25">
      <c r="A44" s="41" t="s">
        <v>45</v>
      </c>
      <c r="C44" s="4"/>
      <c r="D44" s="4"/>
    </row>
    <row r="45" spans="1:4" x14ac:dyDescent="0.25">
      <c r="A45" t="s">
        <v>63</v>
      </c>
      <c r="C45" s="4"/>
      <c r="D45" s="20">
        <v>39</v>
      </c>
    </row>
    <row r="46" spans="1:4" x14ac:dyDescent="0.25">
      <c r="C46" s="4"/>
      <c r="D46" s="4"/>
    </row>
    <row r="47" spans="1:4" ht="15.75" x14ac:dyDescent="0.25">
      <c r="A47" s="41" t="s">
        <v>46</v>
      </c>
      <c r="C47" s="4"/>
      <c r="D47" s="20">
        <v>0</v>
      </c>
    </row>
    <row r="48" spans="1:4" x14ac:dyDescent="0.25">
      <c r="C48" s="4"/>
    </row>
    <row r="49" spans="1:5" ht="15.75" x14ac:dyDescent="0.25">
      <c r="A49" s="41" t="s">
        <v>47</v>
      </c>
      <c r="C49" s="4"/>
      <c r="D49" s="4"/>
    </row>
    <row r="50" spans="1:5" x14ac:dyDescent="0.25">
      <c r="A50" t="s">
        <v>51</v>
      </c>
      <c r="C50" s="4"/>
      <c r="D50" s="20">
        <v>402.69</v>
      </c>
    </row>
    <row r="51" spans="1:5" x14ac:dyDescent="0.25">
      <c r="C51" s="4"/>
      <c r="D51" s="4"/>
    </row>
    <row r="52" spans="1:5" ht="15.75" x14ac:dyDescent="0.25">
      <c r="A52" s="41" t="s">
        <v>48</v>
      </c>
      <c r="C52" s="4"/>
      <c r="D52" s="4"/>
    </row>
    <row r="53" spans="1:5" x14ac:dyDescent="0.25">
      <c r="A53" t="s">
        <v>64</v>
      </c>
      <c r="C53" s="4"/>
      <c r="D53" s="20">
        <v>0</v>
      </c>
    </row>
    <row r="54" spans="1:5" x14ac:dyDescent="0.25">
      <c r="C54" s="4"/>
      <c r="D54" s="26"/>
    </row>
    <row r="55" spans="1:5" x14ac:dyDescent="0.25">
      <c r="A55" s="19" t="s">
        <v>28</v>
      </c>
    </row>
    <row r="56" spans="1:5" x14ac:dyDescent="0.25">
      <c r="A56" t="s">
        <v>52</v>
      </c>
      <c r="D56" s="20">
        <v>0</v>
      </c>
    </row>
    <row r="57" spans="1:5" x14ac:dyDescent="0.25">
      <c r="A57" s="19"/>
    </row>
    <row r="58" spans="1:5" x14ac:dyDescent="0.25">
      <c r="C58" s="18">
        <f>SUM(C16:C53)</f>
        <v>4572.2</v>
      </c>
      <c r="D58" s="33">
        <f>SUM(D16:D56)</f>
        <v>7476.38</v>
      </c>
      <c r="E58" s="18">
        <f>+C58-D58</f>
        <v>-2904.1800000000003</v>
      </c>
    </row>
  </sheetData>
  <pageMargins left="0.70866141732283472" right="0.70866141732283472" top="0.74803149606299213" bottom="0.74803149606299213" header="0.31496062992125984" footer="0.31496062992125984"/>
  <pageSetup paperSize="9" scale="7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P &amp; L Summary</vt:lpstr>
      <vt:lpstr>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jilland ianhart</dc:creator>
  <cp:lastModifiedBy>Jill and Ian</cp:lastModifiedBy>
  <cp:lastPrinted>2023-04-13T09:08:16Z</cp:lastPrinted>
  <dcterms:created xsi:type="dcterms:W3CDTF">2019-04-05T16:05:08Z</dcterms:created>
  <dcterms:modified xsi:type="dcterms:W3CDTF">2024-04-20T18:47:01Z</dcterms:modified>
</cp:coreProperties>
</file>